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ölkerung - Strukturerhebung\2023\"/>
    </mc:Choice>
  </mc:AlternateContent>
  <xr:revisionPtr revIDLastSave="0" documentId="13_ncr:1_{27EF4816-4498-45D2-8ACA-9543A2E61B60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Graubünden" sheetId="28" r:id="rId1"/>
    <sheet name="Uebersetzungen" sheetId="29" state="hidden" r:id="rId2"/>
  </sheets>
  <definedNames>
    <definedName name="_xlnm.Print_Area" localSheetId="0">Graubünden!$A$1:$R$36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28" l="1"/>
  <c r="A32" i="28" l="1"/>
  <c r="A31" i="28"/>
  <c r="A30" i="28"/>
  <c r="A25" i="28"/>
  <c r="M14" i="28" l="1"/>
  <c r="L14" i="28"/>
  <c r="P13" i="28"/>
  <c r="N13" i="28"/>
  <c r="L13" i="28"/>
  <c r="J13" i="28" l="1"/>
  <c r="H13" i="28"/>
  <c r="F13" i="28"/>
  <c r="D13" i="28"/>
  <c r="B13" i="28"/>
  <c r="I14" i="28"/>
  <c r="H14" i="28"/>
  <c r="G14" i="28"/>
  <c r="F14" i="28"/>
  <c r="E14" i="28"/>
  <c r="D14" i="28"/>
  <c r="Q14" i="28" l="1"/>
  <c r="P14" i="28"/>
  <c r="O14" i="28"/>
  <c r="N14" i="28"/>
  <c r="K14" i="28"/>
  <c r="J14" i="28"/>
  <c r="A29" i="28" l="1"/>
  <c r="A28" i="28"/>
  <c r="A9" i="28"/>
  <c r="A7" i="28"/>
  <c r="C14" i="28"/>
  <c r="B14" i="28"/>
  <c r="A36" i="28" l="1"/>
  <c r="A35" i="28"/>
  <c r="A27" i="28"/>
  <c r="A24" i="28"/>
  <c r="A23" i="28"/>
  <c r="A22" i="28"/>
  <c r="A21" i="28"/>
  <c r="A20" i="28"/>
  <c r="A19" i="28"/>
  <c r="A18" i="28"/>
  <c r="A17" i="28"/>
  <c r="A16" i="28"/>
  <c r="A15" i="28"/>
  <c r="A10" i="28"/>
</calcChain>
</file>

<file path=xl/sharedStrings.xml><?xml version="1.0" encoding="utf-8"?>
<sst xmlns="http://schemas.openxmlformats.org/spreadsheetml/2006/main" count="158" uniqueCount="142">
  <si>
    <t>Anzahl Personen</t>
  </si>
  <si>
    <t>(): Extrapolation aufgrund von 49 oder weniger Beobachtungen. Die Resultate sind mit grosser Vorsicht zu interpretieren.</t>
  </si>
  <si>
    <t>Quelle: BFS (Strukturerhebung)</t>
  </si>
  <si>
    <t>Tabelle</t>
  </si>
  <si>
    <t>Code</t>
  </si>
  <si>
    <t>DE</t>
  </si>
  <si>
    <t>RM</t>
  </si>
  <si>
    <t>IT</t>
  </si>
  <si>
    <t>Sprache</t>
  </si>
  <si>
    <t>T1</t>
  </si>
  <si>
    <t>&lt;Fachbereich&gt;</t>
  </si>
  <si>
    <t>Daten &amp; Statistik</t>
  </si>
  <si>
    <t>Datas &amp; Statistica</t>
  </si>
  <si>
    <t>Dati &amp; Statistica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</si>
  <si>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</si>
  <si>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</si>
  <si>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</si>
  <si>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</si>
  <si>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</si>
  <si>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</si>
  <si>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</si>
  <si>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</si>
  <si>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</si>
  <si>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</si>
  <si>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</si>
  <si>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</si>
  <si>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</si>
  <si>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</si>
  <si>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</si>
  <si>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</si>
  <si>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&lt;Aktualisierung&gt;</t>
  </si>
  <si>
    <t>&lt;UTitel&gt;</t>
  </si>
  <si>
    <t>&lt;Zeilentitel_9&gt;</t>
  </si>
  <si>
    <t>&lt;Zeilentitel_10&gt;</t>
  </si>
  <si>
    <t>&lt;Zeilentitel_11&gt;</t>
  </si>
  <si>
    <t>&lt;Quelle_1&gt;</t>
  </si>
  <si>
    <t>T1-2</t>
  </si>
  <si>
    <t>&lt;SpaltenTitel_1.1&gt;</t>
  </si>
  <si>
    <t>&lt;SpaltenTitel_1.2&gt;</t>
  </si>
  <si>
    <t>Numero di persone</t>
  </si>
  <si>
    <t>Dumber da persunas</t>
  </si>
  <si>
    <t>Funtauna: UST (enquista da structura)</t>
  </si>
  <si>
    <t>&lt;SpaltenTitel_4&gt;</t>
  </si>
  <si>
    <t>&lt;SpaltenTitel_5&gt;</t>
  </si>
  <si>
    <t>&lt;SpaltenTitel_6&gt;</t>
  </si>
  <si>
    <t>&lt;SpaltenTitel_7&gt;</t>
  </si>
  <si>
    <t>&lt;SpaltenTitel_8&gt;</t>
  </si>
  <si>
    <t>Ständige Wohnbevölkerung ab 15 Jahren</t>
  </si>
  <si>
    <t>Populaziun residenta permanenta a partir da 15 onns</t>
  </si>
  <si>
    <t>Popolazione residente permanente di 15 anni e più</t>
  </si>
  <si>
    <t>Deutsch (oder Schweizerdeutsch)</t>
  </si>
  <si>
    <t>Französisch (oder Patois Romand)</t>
  </si>
  <si>
    <t>Italienisch (oder Tessiner/Bündner-italienischer Dialekt)</t>
  </si>
  <si>
    <t>Rätoromanisch</t>
  </si>
  <si>
    <t>Englisch</t>
  </si>
  <si>
    <t>Andere Sprache/n</t>
  </si>
  <si>
    <t>Tedesco (o svizzero tedesco)</t>
  </si>
  <si>
    <t>Romanico</t>
  </si>
  <si>
    <t>Inglese</t>
  </si>
  <si>
    <t>Altra lingua</t>
  </si>
  <si>
    <t>Francese (o patois romando)</t>
  </si>
  <si>
    <t>Italiano (o dialetto ticinese/grigionese)</t>
  </si>
  <si>
    <t>Tudestg (u Tudestg svizzer)</t>
  </si>
  <si>
    <t>Franzos (u Patois Romand)</t>
  </si>
  <si>
    <t>Talian (u dialect tessinais/grischun)</t>
  </si>
  <si>
    <t>Autra lingua</t>
  </si>
  <si>
    <t>Englais</t>
  </si>
  <si>
    <t>Rumantsch</t>
  </si>
  <si>
    <t>Vertrauens- intervall: 
± (in %)</t>
  </si>
  <si>
    <t>Interval da confidenza: 
± (en %)</t>
  </si>
  <si>
    <t>Intervallo di confidenza: 
± (in %)</t>
  </si>
  <si>
    <t>&lt;Legende_5&gt;</t>
  </si>
  <si>
    <t>Total Bevölkerung</t>
  </si>
  <si>
    <t>Total populaziun</t>
  </si>
  <si>
    <t>Totale popolazione</t>
  </si>
  <si>
    <t>Hauptsprache unbekannt</t>
  </si>
  <si>
    <t>Il linguatg principal n'è betg enconuschent</t>
  </si>
  <si>
    <t>Lingua principale sconosciuta</t>
  </si>
  <si>
    <t>&lt;Legende_6&gt;</t>
  </si>
  <si>
    <t>Die Ergebnisse basieren auf drei aufeinanderfolgenden jährlichen Strukturerhebungen.</t>
  </si>
  <si>
    <t>Bei zeitlichen Vergleichen ist darauf zu achten, dass sich die beobachteten Perioden nicht überschneiden.</t>
  </si>
  <si>
    <t>Diese Tabelle umfasst alle Personen der ständigen Wohnbevölkerung, die in Privathaushalten leben.</t>
  </si>
  <si>
    <t>Ausgeschlossen wurden neben den Personen, die in Kollektivhaushalten leben, auch Diplomaten, internationale Funktionäre und deren Angehörige.</t>
  </si>
  <si>
    <t>I risultati si basano su tre indagini strutturali annuali consecutive.</t>
  </si>
  <si>
    <t>Quando si effettuano confronti temporali, occorre evitare sovrapposizioni tra i periodi osservati.</t>
  </si>
  <si>
    <t>(): Estrapolazione basata su 49 osservazioni o meno. I risultati devono essere interpretati con molta cautela.</t>
  </si>
  <si>
    <t>Oltre alle persone che vivono in famiglie collettive, sono stati esclusi i diplomatici, i funzionari internazionali e i loro familiari.</t>
  </si>
  <si>
    <t>La tabella comprende tutte le persone della popolazione residente permanente che vivono in economie domestiche private.</t>
  </si>
  <si>
    <t>Ils resultats sa basan sin trais enquistas structuralas annualas successivas.</t>
  </si>
  <si>
    <t>En cas da cumparegliaziuns temporalas sto vegnir fatg attenziun che las periodas observadas na sa cumportian betg.</t>
  </si>
  <si>
    <t>(): Extrapolaziun sin basa da 49 u damain observaziuns. Ils resultats ston vegnir interpretads cun gronda precauziun.</t>
  </si>
  <si>
    <t>Questa tabella cumpiglia tut las persunas da la populaziun permanenta che vivan en chasadas privatas.</t>
  </si>
  <si>
    <t>Exclus èn vegnids ultra da las persunas che vivan en chasadas collectivas er diplomats, funcziunaris internaziunals e lur confamigliars.</t>
  </si>
  <si>
    <t>Fonte: UST (rilevazione strutturale)</t>
  </si>
  <si>
    <t>Region Albula</t>
  </si>
  <si>
    <t>Regiun Alvra</t>
  </si>
  <si>
    <t>Regione Albula</t>
  </si>
  <si>
    <t>Region Bernina</t>
  </si>
  <si>
    <t>Regiun Bernina</t>
  </si>
  <si>
    <t>Regione Bernina</t>
  </si>
  <si>
    <t>Region Engiadina Bassa/Val Müstair</t>
  </si>
  <si>
    <t>Regiun Engiadina Bassa/Val Müstair</t>
  </si>
  <si>
    <t>Regione Engiadina Bassa/Val Müstair</t>
  </si>
  <si>
    <t>Region Imboden</t>
  </si>
  <si>
    <t>Regiun Plaun</t>
  </si>
  <si>
    <t>Regione Imboden</t>
  </si>
  <si>
    <t>Region Landquart</t>
  </si>
  <si>
    <t>Regiun Landquart</t>
  </si>
  <si>
    <t>Regione Landquart</t>
  </si>
  <si>
    <t>Region Maloja</t>
  </si>
  <si>
    <t>Regiun Malögia</t>
  </si>
  <si>
    <t>Regione Maloja</t>
  </si>
  <si>
    <t>Region Moesa</t>
  </si>
  <si>
    <t>Regiun Moesa</t>
  </si>
  <si>
    <t>Regione Moesa</t>
  </si>
  <si>
    <t>Region Plessur</t>
  </si>
  <si>
    <t>Regiun Plessur</t>
  </si>
  <si>
    <t>Regione Plessur</t>
  </si>
  <si>
    <t>Region Prättigau/Davos</t>
  </si>
  <si>
    <t>Regiun Partenz/Tavau</t>
  </si>
  <si>
    <t>Regione Prättigau/Davos</t>
  </si>
  <si>
    <t>Region Surselva</t>
  </si>
  <si>
    <t>Regiun Surselva</t>
  </si>
  <si>
    <t>Regione Surselva</t>
  </si>
  <si>
    <t>Region Viamala</t>
  </si>
  <si>
    <t>Regiun Viamala</t>
  </si>
  <si>
    <t>Regione Viamala</t>
  </si>
  <si>
    <t>Ständige Wohnbevölkerung nach Hauptsprachen (1) und Region (Jahre kumuliert)</t>
  </si>
  <si>
    <t>Populaziun residenta permanenta tenor linguas principalas (1) e tenor la regiun (onns cumulads)</t>
  </si>
  <si>
    <t>Popolazione residente permanente per lingua principale  (1) e regione (anni cumulati)</t>
  </si>
  <si>
    <t>&lt;Legende_7&gt;</t>
  </si>
  <si>
    <t>X: Extrapolation aufgrund von 4 oder weniger Beobachtungen. Die Resultate werden aus Gründen des Datenschutzes nicht publiziert.</t>
  </si>
  <si>
    <t>X: Extrapolaziun sin basa da 4 u damain observaziuns. Per motivs da la protecziun da datas na vegnan ils resultats betg publitgads.</t>
  </si>
  <si>
    <t>X: Estrapolazione basata su 4 o meno osservazioni. I risultati non sono pubblicati per motivi di protezione dei dati.</t>
  </si>
  <si>
    <t>(1) Gli intervistati potevano indicare diverse lingue principali. Sono state prese in considerazione fino a tre lingue principali per persona.</t>
  </si>
  <si>
    <t>(1) Las persunas interrogadas han pudì inditgar pliras linguas principalas. Fin a trais linguas principalas mintga persuna èn vegnidas resguardadas.</t>
  </si>
  <si>
    <t>(1) Die Befragten konnten mehrere Hauptsprachen nennen. Bis zu drei Hauptsprachen je Person wurden berücksichtigt.</t>
  </si>
  <si>
    <t>2021-2023</t>
  </si>
  <si>
    <t>X</t>
  </si>
  <si>
    <t>Letztmals aktualisiert am: 07.01.2026</t>
  </si>
  <si>
    <t>Ultima actualisaziun: 07.01.2026</t>
  </si>
  <si>
    <t>Ulimo aggiornamento: 07.01.2026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</si>
</sst>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0.0"/>
    <numFmt numFmtId="168" formatCode="\(0.0\)"/>
    <numFmt numFmtId="169" formatCode="#\'##0"/>
    <numFmt numFmtId="170" formatCode="\(##0\)"/>
  </numFmts>
  <fonts count="1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sz val="8"/>
      <color rgb="FF000000"/>
      <name val="Segoe UI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3" fillId="4" borderId="0" xfId="0" applyFont="1" applyFill="1"/>
    <xf numFmtId="0" fontId="8" fillId="4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165" fontId="10" fillId="3" borderId="0" xfId="1" applyNumberFormat="1" applyFont="1" applyFill="1" applyBorder="1" applyAlignment="1" applyProtection="1">
      <alignment horizontal="left" vertical="top"/>
    </xf>
    <xf numFmtId="0" fontId="2" fillId="0" borderId="0" xfId="0" applyFont="1"/>
    <xf numFmtId="0" fontId="11" fillId="3" borderId="0" xfId="0" applyFont="1" applyFill="1" applyAlignment="1">
      <alignment horizontal="left" vertical="center"/>
    </xf>
    <xf numFmtId="0" fontId="2" fillId="2" borderId="0" xfId="0" applyFont="1" applyFill="1"/>
    <xf numFmtId="3" fontId="2" fillId="0" borderId="0" xfId="0" applyNumberFormat="1" applyFont="1"/>
    <xf numFmtId="169" fontId="2" fillId="0" borderId="0" xfId="0" applyNumberFormat="1" applyFont="1"/>
    <xf numFmtId="0" fontId="0" fillId="4" borderId="0" xfId="0" applyFill="1"/>
    <xf numFmtId="0" fontId="14" fillId="4" borderId="0" xfId="0" applyFont="1" applyFill="1"/>
    <xf numFmtId="0" fontId="11" fillId="3" borderId="1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8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 applyProtection="1">
      <alignment horizontal="left" vertical="top" wrapText="1"/>
      <protection locked="0"/>
    </xf>
    <xf numFmtId="0" fontId="2" fillId="8" borderId="0" xfId="0" applyFont="1" applyFill="1" applyBorder="1" applyAlignment="1">
      <alignment horizontal="left" vertical="top" wrapText="1"/>
    </xf>
    <xf numFmtId="0" fontId="2" fillId="0" borderId="0" xfId="0" applyFont="1" applyBorder="1"/>
    <xf numFmtId="0" fontId="11" fillId="3" borderId="16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1" fillId="4" borderId="19" xfId="1" applyNumberFormat="1" applyFont="1" applyFill="1" applyBorder="1" applyAlignment="1" applyProtection="1">
      <alignment horizontal="right" vertical="top" wrapText="1"/>
    </xf>
    <xf numFmtId="0" fontId="11" fillId="4" borderId="18" xfId="1" applyNumberFormat="1" applyFont="1" applyFill="1" applyBorder="1" applyAlignment="1" applyProtection="1">
      <alignment horizontal="right" vertical="top" wrapText="1"/>
    </xf>
    <xf numFmtId="0" fontId="11" fillId="4" borderId="21" xfId="1" applyNumberFormat="1" applyFont="1" applyFill="1" applyBorder="1" applyAlignment="1" applyProtection="1">
      <alignment horizontal="right" vertical="top" wrapText="1"/>
    </xf>
    <xf numFmtId="0" fontId="11" fillId="4" borderId="20" xfId="1" applyNumberFormat="1" applyFont="1" applyFill="1" applyBorder="1" applyAlignment="1" applyProtection="1">
      <alignment horizontal="right" vertical="top" wrapText="1"/>
    </xf>
    <xf numFmtId="0" fontId="11" fillId="4" borderId="5" xfId="1" applyNumberFormat="1" applyFont="1" applyFill="1" applyBorder="1" applyAlignment="1" applyProtection="1">
      <alignment horizontal="right" vertical="top" wrapText="1"/>
    </xf>
    <xf numFmtId="0" fontId="11" fillId="4" borderId="22" xfId="1" applyNumberFormat="1" applyFont="1" applyFill="1" applyBorder="1" applyAlignment="1" applyProtection="1">
      <alignment horizontal="right" vertical="top" wrapText="1"/>
    </xf>
    <xf numFmtId="0" fontId="16" fillId="0" borderId="0" xfId="0" applyFont="1" applyBorder="1" applyAlignment="1">
      <alignment horizontal="left" vertical="top" wrapText="1"/>
    </xf>
    <xf numFmtId="0" fontId="11" fillId="3" borderId="15" xfId="0" applyFont="1" applyFill="1" applyBorder="1" applyAlignment="1">
      <alignment horizontal="left" vertical="center" wrapText="1"/>
    </xf>
    <xf numFmtId="0" fontId="3" fillId="4" borderId="0" xfId="0" applyNumberFormat="1" applyFont="1" applyFill="1" applyBorder="1" applyAlignment="1">
      <alignment horizontal="left"/>
    </xf>
    <xf numFmtId="0" fontId="11" fillId="3" borderId="0" xfId="0" applyNumberFormat="1" applyFont="1" applyFill="1" applyBorder="1" applyAlignment="1" applyProtection="1">
      <alignment horizontal="left" vertical="top"/>
    </xf>
    <xf numFmtId="0" fontId="2" fillId="4" borderId="0" xfId="0" applyNumberFormat="1" applyFont="1" applyFill="1" applyBorder="1" applyAlignment="1" applyProtection="1">
      <alignment horizontal="left" vertical="top"/>
    </xf>
    <xf numFmtId="0" fontId="2" fillId="3" borderId="0" xfId="0" applyNumberFormat="1" applyFont="1" applyFill="1" applyBorder="1" applyAlignment="1" applyProtection="1">
      <alignment horizontal="left" vertical="top"/>
    </xf>
    <xf numFmtId="0" fontId="3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3" fontId="2" fillId="0" borderId="0" xfId="0" applyNumberFormat="1" applyFont="1" applyBorder="1"/>
    <xf numFmtId="167" fontId="3" fillId="4" borderId="0" xfId="1" applyNumberFormat="1" applyFont="1" applyFill="1" applyBorder="1" applyAlignment="1" applyProtection="1">
      <alignment horizontal="right" vertical="center" wrapText="1"/>
    </xf>
    <xf numFmtId="169" fontId="3" fillId="4" borderId="0" xfId="1" applyNumberFormat="1" applyFont="1" applyFill="1" applyBorder="1" applyAlignment="1" applyProtection="1">
      <alignment horizontal="right" vertical="center" wrapText="1"/>
    </xf>
    <xf numFmtId="170" fontId="3" fillId="4" borderId="0" xfId="1" applyNumberFormat="1" applyFont="1" applyFill="1" applyBorder="1" applyAlignment="1" applyProtection="1">
      <alignment horizontal="right" vertical="center" wrapText="1"/>
    </xf>
    <xf numFmtId="1" fontId="3" fillId="4" borderId="0" xfId="1" applyNumberFormat="1" applyFont="1" applyFill="1" applyBorder="1" applyAlignment="1" applyProtection="1">
      <alignment horizontal="right" vertical="center" wrapText="1"/>
    </xf>
    <xf numFmtId="169" fontId="3" fillId="4" borderId="27" xfId="1" applyNumberFormat="1" applyFont="1" applyFill="1" applyBorder="1" applyAlignment="1" applyProtection="1">
      <alignment horizontal="right" vertical="center" wrapText="1"/>
    </xf>
    <xf numFmtId="167" fontId="3" fillId="4" borderId="28" xfId="1" applyNumberFormat="1" applyFont="1" applyFill="1" applyBorder="1" applyAlignment="1" applyProtection="1">
      <alignment horizontal="right" vertical="center" wrapText="1"/>
    </xf>
    <xf numFmtId="170" fontId="3" fillId="4" borderId="28" xfId="1" applyNumberFormat="1" applyFont="1" applyFill="1" applyBorder="1" applyAlignment="1" applyProtection="1">
      <alignment horizontal="right" vertical="center" wrapText="1"/>
    </xf>
    <xf numFmtId="1" fontId="3" fillId="4" borderId="28" xfId="1" applyNumberFormat="1" applyFont="1" applyFill="1" applyBorder="1" applyAlignment="1" applyProtection="1">
      <alignment horizontal="right" vertical="center" wrapText="1"/>
    </xf>
    <xf numFmtId="167" fontId="3" fillId="4" borderId="24" xfId="1" applyNumberFormat="1" applyFont="1" applyFill="1" applyBorder="1" applyAlignment="1" applyProtection="1">
      <alignment horizontal="right" vertical="center" wrapText="1"/>
    </xf>
    <xf numFmtId="169" fontId="3" fillId="4" borderId="29" xfId="1" applyNumberFormat="1" applyFont="1" applyFill="1" applyBorder="1" applyAlignment="1" applyProtection="1">
      <alignment horizontal="right" vertical="center" wrapText="1"/>
    </xf>
    <xf numFmtId="167" fontId="3" fillId="4" borderId="25" xfId="1" applyNumberFormat="1" applyFont="1" applyFill="1" applyBorder="1" applyAlignment="1" applyProtection="1">
      <alignment horizontal="right" vertical="center" wrapText="1"/>
    </xf>
    <xf numFmtId="168" fontId="3" fillId="4" borderId="25" xfId="1" applyNumberFormat="1" applyFont="1" applyFill="1" applyBorder="1" applyAlignment="1" applyProtection="1">
      <alignment horizontal="right" vertical="center" wrapText="1"/>
    </xf>
    <xf numFmtId="169" fontId="3" fillId="4" borderId="19" xfId="1" applyNumberFormat="1" applyFont="1" applyFill="1" applyBorder="1" applyAlignment="1" applyProtection="1">
      <alignment horizontal="right" vertical="center" wrapText="1"/>
    </xf>
    <xf numFmtId="167" fontId="3" fillId="4" borderId="5" xfId="1" applyNumberFormat="1" applyFont="1" applyFill="1" applyBorder="1" applyAlignment="1" applyProtection="1">
      <alignment horizontal="right" vertical="center" wrapText="1"/>
    </xf>
    <xf numFmtId="169" fontId="3" fillId="4" borderId="5" xfId="1" applyNumberFormat="1" applyFont="1" applyFill="1" applyBorder="1" applyAlignment="1" applyProtection="1">
      <alignment horizontal="right" vertical="center" wrapText="1"/>
    </xf>
    <xf numFmtId="1" fontId="3" fillId="4" borderId="5" xfId="1" applyNumberFormat="1" applyFont="1" applyFill="1" applyBorder="1" applyAlignment="1" applyProtection="1">
      <alignment horizontal="right" vertical="center" wrapText="1"/>
    </xf>
    <xf numFmtId="168" fontId="3" fillId="4" borderId="26" xfId="1" applyNumberFormat="1" applyFont="1" applyFill="1" applyBorder="1" applyAlignment="1" applyProtection="1">
      <alignment horizontal="right" vertical="center" wrapText="1"/>
    </xf>
    <xf numFmtId="167" fontId="3" fillId="4" borderId="30" xfId="1" applyNumberFormat="1" applyFont="1" applyFill="1" applyBorder="1" applyAlignment="1" applyProtection="1">
      <alignment horizontal="right" vertical="center" wrapText="1"/>
    </xf>
    <xf numFmtId="169" fontId="3" fillId="4" borderId="23" xfId="1" applyNumberFormat="1" applyFont="1" applyFill="1" applyBorder="1" applyAlignment="1" applyProtection="1">
      <alignment horizontal="right" vertical="center" wrapText="1"/>
    </xf>
    <xf numFmtId="167" fontId="3" fillId="4" borderId="31" xfId="1" applyNumberFormat="1" applyFont="1" applyFill="1" applyBorder="1" applyAlignment="1" applyProtection="1">
      <alignment horizontal="right" vertical="center" wrapText="1"/>
    </xf>
    <xf numFmtId="1" fontId="3" fillId="4" borderId="2" xfId="1" applyNumberFormat="1" applyFont="1" applyFill="1" applyBorder="1" applyAlignment="1" applyProtection="1">
      <alignment horizontal="right" vertical="center" wrapText="1"/>
    </xf>
    <xf numFmtId="169" fontId="3" fillId="4" borderId="2" xfId="1" applyNumberFormat="1" applyFont="1" applyFill="1" applyBorder="1" applyAlignment="1" applyProtection="1">
      <alignment horizontal="right" vertical="center" wrapText="1"/>
    </xf>
    <xf numFmtId="167" fontId="3" fillId="4" borderId="32" xfId="1" applyNumberFormat="1" applyFont="1" applyFill="1" applyBorder="1" applyAlignment="1" applyProtection="1">
      <alignment horizontal="right" vertical="center" wrapText="1"/>
    </xf>
    <xf numFmtId="169" fontId="3" fillId="4" borderId="4" xfId="1" applyNumberFormat="1" applyFont="1" applyFill="1" applyBorder="1" applyAlignment="1" applyProtection="1">
      <alignment horizontal="right" vertical="center" wrapText="1"/>
    </xf>
    <xf numFmtId="170" fontId="3" fillId="4" borderId="23" xfId="1" applyNumberFormat="1" applyFont="1" applyFill="1" applyBorder="1" applyAlignment="1" applyProtection="1">
      <alignment horizontal="right" vertical="center" wrapText="1"/>
    </xf>
    <xf numFmtId="168" fontId="3" fillId="4" borderId="30" xfId="1" applyNumberFormat="1" applyFont="1" applyFill="1" applyBorder="1" applyAlignment="1" applyProtection="1">
      <alignment horizontal="right" vertical="center" wrapText="1"/>
    </xf>
    <xf numFmtId="170" fontId="3" fillId="4" borderId="2" xfId="1" applyNumberFormat="1" applyFont="1" applyFill="1" applyBorder="1" applyAlignment="1" applyProtection="1">
      <alignment horizontal="right" vertical="center" wrapText="1"/>
    </xf>
    <xf numFmtId="168" fontId="3" fillId="4" borderId="31" xfId="1" applyNumberFormat="1" applyFont="1" applyFill="1" applyBorder="1" applyAlignment="1" applyProtection="1">
      <alignment horizontal="right" vertical="center" wrapText="1"/>
    </xf>
    <xf numFmtId="170" fontId="3" fillId="4" borderId="4" xfId="1" applyNumberFormat="1" applyFont="1" applyFill="1" applyBorder="1" applyAlignment="1" applyProtection="1">
      <alignment horizontal="right" vertical="center" wrapText="1"/>
    </xf>
    <xf numFmtId="168" fontId="3" fillId="4" borderId="32" xfId="1" applyNumberFormat="1" applyFont="1" applyFill="1" applyBorder="1" applyAlignment="1" applyProtection="1">
      <alignment horizontal="right" vertical="center" wrapText="1"/>
    </xf>
    <xf numFmtId="1" fontId="3" fillId="4" borderId="4" xfId="1" applyNumberFormat="1" applyFont="1" applyFill="1" applyBorder="1" applyAlignment="1" applyProtection="1">
      <alignment horizontal="right" vertical="center" wrapText="1"/>
    </xf>
    <xf numFmtId="1" fontId="3" fillId="4" borderId="23" xfId="1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top" wrapText="1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</cellXfs>
  <cellStyles count="11">
    <cellStyle name="Komma" xfId="1" builtinId="3"/>
    <cellStyle name="Komma 2" xfId="2" xr:uid="{00000000-0005-0000-0000-000001000000}"/>
    <cellStyle name="Komma 3" xfId="3" xr:uid="{00000000-0005-0000-0000-000002000000}"/>
    <cellStyle name="Normale 2" xfId="10" xr:uid="{00000000-0005-0000-0000-000003000000}"/>
    <cellStyle name="Standard" xfId="0" builtinId="0"/>
    <cellStyle name="Standard 2" xfId="4" xr:uid="{00000000-0005-0000-0000-000005000000}"/>
    <cellStyle name="Standard 2 2" xfId="7" xr:uid="{00000000-0005-0000-0000-000006000000}"/>
    <cellStyle name="Standard 3" xfId="5" xr:uid="{00000000-0005-0000-0000-000007000000}"/>
    <cellStyle name="Standard 4" xfId="6" xr:uid="{00000000-0005-0000-0000-000008000000}"/>
    <cellStyle name="Standard 4 2" xfId="8" xr:uid="{00000000-0005-0000-0000-000009000000}"/>
    <cellStyle name="Standard 5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492125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523875</xdr:colOff>
      <xdr:row>0</xdr:row>
      <xdr:rowOff>19050</xdr:rowOff>
    </xdr:from>
    <xdr:to>
      <xdr:col>7</xdr:col>
      <xdr:colOff>695939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showGridLines="0" tabSelected="1" zoomScaleNormal="100" workbookViewId="0"/>
  </sheetViews>
  <sheetFormatPr baseColWidth="10" defaultRowHeight="12.75" x14ac:dyDescent="0.2"/>
  <cols>
    <col min="1" max="1" width="28" style="6" customWidth="1"/>
    <col min="2" max="17" width="10.25" style="6" customWidth="1"/>
    <col min="18" max="16384" width="11" style="6"/>
  </cols>
  <sheetData>
    <row r="1" spans="1:19" s="1" customFormat="1" x14ac:dyDescent="0.2"/>
    <row r="2" spans="1:19" s="1" customFormat="1" ht="15.75" x14ac:dyDescent="0.25">
      <c r="B2" s="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9" s="1" customFormat="1" ht="15.75" x14ac:dyDescent="0.25">
      <c r="B3" s="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9" s="1" customFormat="1" ht="15.75" x14ac:dyDescent="0.25">
      <c r="B4" s="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9" s="1" customFormat="1" x14ac:dyDescent="0.2"/>
    <row r="6" spans="1:19" s="1" customFormat="1" x14ac:dyDescent="0.2"/>
    <row r="7" spans="1:19" s="1" customFormat="1" ht="15.75" customHeight="1" x14ac:dyDescent="0.2">
      <c r="A7" s="78" t="str">
        <f>VLOOKUP("&lt;Fachbereich&gt;",Uebersetzungen!$B$3:$E$29,Uebersetzungen!$B$2+1,FALSE)</f>
        <v>Daten &amp; Statistik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12"/>
      <c r="P7" s="12"/>
      <c r="Q7" s="12"/>
      <c r="R7" s="12"/>
      <c r="S7" s="12"/>
    </row>
    <row r="8" spans="1:19" s="1" customFormat="1" x14ac:dyDescent="0.2"/>
    <row r="9" spans="1:19" ht="18" x14ac:dyDescent="0.2">
      <c r="A9" s="3" t="str">
        <f>VLOOKUP("&lt;Titel&gt;",Uebersetzungen!$B$3:$E$29,Uebersetzungen!$B$2+1,FALSE)</f>
        <v>Ständige Wohnbevölkerung nach Hauptsprachen (1) und Region (Jahre kumuliert)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9" x14ac:dyDescent="0.2">
      <c r="A10" s="7" t="str">
        <f>VLOOKUP("&lt;UTitel&gt;",Uebersetzungen!$B$3:$E$29,Uebersetzungen!$B$2+1,FALSE)</f>
        <v>Ständige Wohnbevölkerung ab 15 Jahren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9" ht="13.5" thickBot="1" x14ac:dyDescent="0.25">
      <c r="A11" s="7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9" ht="18.75" thickBot="1" x14ac:dyDescent="0.3">
      <c r="A12" s="8"/>
      <c r="B12" s="79" t="s">
        <v>137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1"/>
    </row>
    <row r="13" spans="1:19" ht="37.5" customHeight="1" thickBot="1" x14ac:dyDescent="0.25">
      <c r="A13" s="73"/>
      <c r="B13" s="75" t="str">
        <f>VLOOKUP("&lt;SpaltenTitel_1&gt;",Uebersetzungen!$B$3:$E$275,Uebersetzungen!$B$2+1,FALSE)</f>
        <v>Total Bevölkerung</v>
      </c>
      <c r="C13" s="76"/>
      <c r="D13" s="82" t="str">
        <f>VLOOKUP("&lt;SpaltenTitel_2&gt;",Uebersetzungen!$B$3:$E$275,Uebersetzungen!$B$2+1,FALSE)</f>
        <v>Deutsch (oder Schweizerdeutsch)</v>
      </c>
      <c r="E13" s="83"/>
      <c r="F13" s="82" t="str">
        <f>VLOOKUP("&lt;SpaltenTitel_3&gt;",Uebersetzungen!$B$3:$E$275,Uebersetzungen!$B$2+1,FALSE)</f>
        <v>Französisch (oder Patois Romand)</v>
      </c>
      <c r="G13" s="83"/>
      <c r="H13" s="82" t="str">
        <f>VLOOKUP("&lt;SpaltenTitel_4&gt;",Uebersetzungen!$B$3:$E$275,Uebersetzungen!$B$2+1,FALSE)</f>
        <v>Italienisch (oder Tessiner/Bündner-italienischer Dialekt)</v>
      </c>
      <c r="I13" s="83"/>
      <c r="J13" s="82" t="str">
        <f>VLOOKUP("&lt;SpaltenTitel_5&gt;",Uebersetzungen!$B$3:$E$275,Uebersetzungen!$B$2+1,FALSE)</f>
        <v>Rätoromanisch</v>
      </c>
      <c r="K13" s="83"/>
      <c r="L13" s="82" t="str">
        <f>VLOOKUP("&lt;SpaltenTitel_6&gt;",Uebersetzungen!$B$3:$E$275,Uebersetzungen!$B$2+1,FALSE)</f>
        <v>Englisch</v>
      </c>
      <c r="M13" s="83"/>
      <c r="N13" s="76" t="str">
        <f>VLOOKUP("&lt;SpaltenTitel_7&gt;",Uebersetzungen!$B$3:$E$275,Uebersetzungen!$B$2+1,FALSE)</f>
        <v>Andere Sprache/n</v>
      </c>
      <c r="O13" s="76"/>
      <c r="P13" s="76" t="str">
        <f>VLOOKUP("&lt;SpaltenTitel_8&gt;",Uebersetzungen!$B$3:$E$275,Uebersetzungen!$B$2+1,FALSE)</f>
        <v>Hauptsprache unbekannt</v>
      </c>
      <c r="Q13" s="77"/>
    </row>
    <row r="14" spans="1:19" ht="39" thickBot="1" x14ac:dyDescent="0.25">
      <c r="A14" s="74"/>
      <c r="B14" s="26" t="str">
        <f>VLOOKUP("&lt;SpaltenTitel_1.1&gt;",Uebersetzungen!$B$3:$E$29,Uebersetzungen!$B$2+1,FALSE)</f>
        <v>Anzahl Personen</v>
      </c>
      <c r="C14" s="28" t="str">
        <f>VLOOKUP("&lt;SpaltenTitel_1.2&gt;",Uebersetzungen!$B$3:$E$29,Uebersetzungen!$B$2+1,FALSE)</f>
        <v>Vertrauens- intervall: 
± (in %)</v>
      </c>
      <c r="D14" s="29" t="str">
        <f>VLOOKUP("&lt;SpaltenTitel_1.1&gt;",Uebersetzungen!$B$3:$E$29,Uebersetzungen!$B$2+1,FALSE)</f>
        <v>Anzahl Personen</v>
      </c>
      <c r="E14" s="28" t="str">
        <f>VLOOKUP("&lt;SpaltenTitel_1.2&gt;",Uebersetzungen!$B$3:$E$29,Uebersetzungen!$B$2+1,FALSE)</f>
        <v>Vertrauens- intervall: 
± (in %)</v>
      </c>
      <c r="F14" s="29" t="str">
        <f>VLOOKUP("&lt;SpaltenTitel_1.1&gt;",Uebersetzungen!$B$3:$E$29,Uebersetzungen!$B$2+1,FALSE)</f>
        <v>Anzahl Personen</v>
      </c>
      <c r="G14" s="28" t="str">
        <f>VLOOKUP("&lt;SpaltenTitel_1.2&gt;",Uebersetzungen!$B$3:$E$29,Uebersetzungen!$B$2+1,FALSE)</f>
        <v>Vertrauens- intervall: 
± (in %)</v>
      </c>
      <c r="H14" s="29" t="str">
        <f>VLOOKUP("&lt;SpaltenTitel_1.1&gt;",Uebersetzungen!$B$3:$E$29,Uebersetzungen!$B$2+1,FALSE)</f>
        <v>Anzahl Personen</v>
      </c>
      <c r="I14" s="28" t="str">
        <f>VLOOKUP("&lt;SpaltenTitel_1.2&gt;",Uebersetzungen!$B$3:$E$29,Uebersetzungen!$B$2+1,FALSE)</f>
        <v>Vertrauens- intervall: 
± (in %)</v>
      </c>
      <c r="J14" s="29" t="str">
        <f>VLOOKUP("&lt;SpaltenTitel_1.1&gt;",Uebersetzungen!$B$3:$E$29,Uebersetzungen!$B$2+1,FALSE)</f>
        <v>Anzahl Personen</v>
      </c>
      <c r="K14" s="28" t="str">
        <f>VLOOKUP("&lt;SpaltenTitel_1.2&gt;",Uebersetzungen!$B$3:$E$29,Uebersetzungen!$B$2+1,FALSE)</f>
        <v>Vertrauens- intervall: 
± (in %)</v>
      </c>
      <c r="L14" s="29" t="str">
        <f>VLOOKUP("&lt;SpaltenTitel_1.1&gt;",Uebersetzungen!$B$3:$E$29,Uebersetzungen!$B$2+1,FALSE)</f>
        <v>Anzahl Personen</v>
      </c>
      <c r="M14" s="28" t="str">
        <f>VLOOKUP("&lt;SpaltenTitel_1.2&gt;",Uebersetzungen!$B$3:$E$29,Uebersetzungen!$B$2+1,FALSE)</f>
        <v>Vertrauens- intervall: 
± (in %)</v>
      </c>
      <c r="N14" s="29" t="str">
        <f>VLOOKUP("&lt;SpaltenTitel_1.1&gt;",Uebersetzungen!$B$3:$E$29,Uebersetzungen!$B$2+1,FALSE)</f>
        <v>Anzahl Personen</v>
      </c>
      <c r="O14" s="31" t="str">
        <f>VLOOKUP("&lt;SpaltenTitel_1.2&gt;",Uebersetzungen!$B$3:$E$29,Uebersetzungen!$B$2+1,FALSE)</f>
        <v>Vertrauens- intervall: 
± (in %)</v>
      </c>
      <c r="P14" s="30" t="str">
        <f>VLOOKUP("&lt;SpaltenTitel_1.1&gt;",Uebersetzungen!$B$3:$E$29,Uebersetzungen!$B$2+1,FALSE)</f>
        <v>Anzahl Personen</v>
      </c>
      <c r="Q14" s="27" t="str">
        <f>VLOOKUP("&lt;SpaltenTitel_1.2&gt;",Uebersetzungen!$B$3:$E$29,Uebersetzungen!$B$2+1,FALSE)</f>
        <v>Vertrauens- intervall: 
± (in %)</v>
      </c>
    </row>
    <row r="15" spans="1:19" x14ac:dyDescent="0.2">
      <c r="A15" s="33" t="str">
        <f>VLOOKUP("&lt;Zeilentitel_1&gt;",Uebersetzungen!$B$3:$E$29,Uebersetzungen!$B$2+1,FALSE)</f>
        <v>Region Albula</v>
      </c>
      <c r="B15" s="45">
        <v>7755.4694551111706</v>
      </c>
      <c r="C15" s="58">
        <v>6.0245253450274321</v>
      </c>
      <c r="D15" s="59">
        <v>5932.5334083915041</v>
      </c>
      <c r="E15" s="46">
        <v>6.9089493687915668</v>
      </c>
      <c r="F15" s="65">
        <v>67.571362869815587</v>
      </c>
      <c r="G15" s="66">
        <v>65.243215545555572</v>
      </c>
      <c r="H15" s="47">
        <v>307.07943466836008</v>
      </c>
      <c r="I15" s="66">
        <v>30.538522470381075</v>
      </c>
      <c r="J15" s="59">
        <v>1837.3282550142058</v>
      </c>
      <c r="K15" s="46">
        <v>11.987940591574409</v>
      </c>
      <c r="L15" s="65">
        <v>170.77347971938917</v>
      </c>
      <c r="M15" s="66">
        <v>44.124681725894114</v>
      </c>
      <c r="N15" s="48">
        <v>801.54871054214561</v>
      </c>
      <c r="O15" s="58">
        <v>20.285268360519346</v>
      </c>
      <c r="P15" s="72" t="s">
        <v>138</v>
      </c>
      <c r="Q15" s="49" t="s">
        <v>138</v>
      </c>
    </row>
    <row r="16" spans="1:19" x14ac:dyDescent="0.2">
      <c r="A16" s="24" t="str">
        <f>VLOOKUP("&lt;Zeilentitel_2&gt;",Uebersetzungen!$B$3:$E$29,Uebersetzungen!$B$2+1,FALSE)</f>
        <v>Region Bernina</v>
      </c>
      <c r="B16" s="50">
        <v>4548.0118418796892</v>
      </c>
      <c r="C16" s="60">
        <v>7.896131253674703</v>
      </c>
      <c r="D16" s="61">
        <v>769.64481018621461</v>
      </c>
      <c r="E16" s="41">
        <v>18.948579847523792</v>
      </c>
      <c r="F16" s="67">
        <v>63.108122457606299</v>
      </c>
      <c r="G16" s="68">
        <v>71.980182097313062</v>
      </c>
      <c r="H16" s="42">
        <v>4033.88430395043</v>
      </c>
      <c r="I16" s="60">
        <v>8.3782823880384765</v>
      </c>
      <c r="J16" s="61" t="s">
        <v>138</v>
      </c>
      <c r="K16" s="41" t="s">
        <v>138</v>
      </c>
      <c r="L16" s="67">
        <v>95.948307615821435</v>
      </c>
      <c r="M16" s="68">
        <v>56.00851695947923</v>
      </c>
      <c r="N16" s="43">
        <v>245.77597765119049</v>
      </c>
      <c r="O16" s="68">
        <v>47.35023005395152</v>
      </c>
      <c r="P16" s="61" t="s">
        <v>138</v>
      </c>
      <c r="Q16" s="51" t="s">
        <v>138</v>
      </c>
    </row>
    <row r="17" spans="1:17" x14ac:dyDescent="0.2">
      <c r="A17" s="24" t="str">
        <f>VLOOKUP("&lt;Zeilentitel_3&gt;",Uebersetzungen!$B$3:$E$29,Uebersetzungen!$B$2+1,FALSE)</f>
        <v>Region Engiadina Bassa/Val Müstair</v>
      </c>
      <c r="B17" s="50">
        <v>8619.095472941679</v>
      </c>
      <c r="C17" s="60">
        <v>5.6340755028515517</v>
      </c>
      <c r="D17" s="62">
        <v>4636.6822314331393</v>
      </c>
      <c r="E17" s="41">
        <v>7.7874684081366192</v>
      </c>
      <c r="F17" s="67">
        <v>122.77559401649451</v>
      </c>
      <c r="G17" s="68">
        <v>48.866084561754676</v>
      </c>
      <c r="H17" s="44">
        <v>463.67457805586832</v>
      </c>
      <c r="I17" s="60">
        <v>29.951343988057559</v>
      </c>
      <c r="J17" s="62">
        <v>4623.7529865285333</v>
      </c>
      <c r="K17" s="41">
        <v>7.2075566927949941</v>
      </c>
      <c r="L17" s="67">
        <v>177.93605564571106</v>
      </c>
      <c r="M17" s="68">
        <v>43.038582204659072</v>
      </c>
      <c r="N17" s="44">
        <v>757.14385905274935</v>
      </c>
      <c r="O17" s="60">
        <v>21.066497461293991</v>
      </c>
      <c r="P17" s="61" t="s">
        <v>138</v>
      </c>
      <c r="Q17" s="51" t="s">
        <v>138</v>
      </c>
    </row>
    <row r="18" spans="1:17" x14ac:dyDescent="0.2">
      <c r="A18" s="24" t="str">
        <f>VLOOKUP("&lt;Zeilentitel_4&gt;",Uebersetzungen!$B$3:$E$29,Uebersetzungen!$B$2+1,FALSE)</f>
        <v>Region Imboden</v>
      </c>
      <c r="B18" s="50">
        <v>21787.24741725799</v>
      </c>
      <c r="C18" s="60">
        <v>3.2782776370361173</v>
      </c>
      <c r="D18" s="62">
        <v>18471.200081567149</v>
      </c>
      <c r="E18" s="41">
        <v>3.5679033738682362</v>
      </c>
      <c r="F18" s="67">
        <v>222.73475272391829</v>
      </c>
      <c r="G18" s="68">
        <v>34.667241325582211</v>
      </c>
      <c r="H18" s="42">
        <v>1378.5353534005558</v>
      </c>
      <c r="I18" s="60">
        <v>13.852949432303785</v>
      </c>
      <c r="J18" s="62">
        <v>2359.3704233715298</v>
      </c>
      <c r="K18" s="41">
        <v>10.466132398167366</v>
      </c>
      <c r="L18" s="61">
        <v>685.50572836467654</v>
      </c>
      <c r="M18" s="60">
        <v>20.317095754816229</v>
      </c>
      <c r="N18" s="42">
        <v>2753.991244888678</v>
      </c>
      <c r="O18" s="60">
        <v>9.9911179553372005</v>
      </c>
      <c r="P18" s="67">
        <v>68.166836037038379</v>
      </c>
      <c r="Q18" s="52">
        <v>58.490622546364037</v>
      </c>
    </row>
    <row r="19" spans="1:17" x14ac:dyDescent="0.2">
      <c r="A19" s="24" t="str">
        <f>VLOOKUP("&lt;Zeilentitel_5&gt;",Uebersetzungen!$B$3:$E$29,Uebersetzungen!$B$2+1,FALSE)</f>
        <v>Region Landquart</v>
      </c>
      <c r="B19" s="50">
        <v>26259.07792187974</v>
      </c>
      <c r="C19" s="60">
        <v>2.9691295765573336</v>
      </c>
      <c r="D19" s="62">
        <v>23385.670462695824</v>
      </c>
      <c r="E19" s="41">
        <v>3.1485432797122015</v>
      </c>
      <c r="F19" s="67">
        <v>228.48277506839906</v>
      </c>
      <c r="G19" s="68">
        <v>35.751910579984433</v>
      </c>
      <c r="H19" s="44">
        <v>783.40967044374656</v>
      </c>
      <c r="I19" s="60">
        <v>18.272825263297122</v>
      </c>
      <c r="J19" s="61">
        <v>868.53854859221474</v>
      </c>
      <c r="K19" s="41">
        <v>16.900789585370287</v>
      </c>
      <c r="L19" s="61">
        <v>801.29335375027165</v>
      </c>
      <c r="M19" s="60">
        <v>18.27919796926464</v>
      </c>
      <c r="N19" s="42">
        <v>3337.9866652161045</v>
      </c>
      <c r="O19" s="60">
        <v>9.2006266324360162</v>
      </c>
      <c r="P19" s="61" t="s">
        <v>138</v>
      </c>
      <c r="Q19" s="51" t="s">
        <v>138</v>
      </c>
    </row>
    <row r="20" spans="1:17" x14ac:dyDescent="0.2">
      <c r="A20" s="24" t="str">
        <f>VLOOKUP("&lt;Zeilentitel_6&gt;",Uebersetzungen!$B$3:$E$29,Uebersetzungen!$B$2+1,FALSE)</f>
        <v>Region Maloja</v>
      </c>
      <c r="B20" s="50">
        <v>18509.764485490286</v>
      </c>
      <c r="C20" s="60">
        <v>3.9282077876059853</v>
      </c>
      <c r="D20" s="62">
        <v>11565.760495482587</v>
      </c>
      <c r="E20" s="41">
        <v>4.8592261468250433</v>
      </c>
      <c r="F20" s="61">
        <v>342.47975260305424</v>
      </c>
      <c r="G20" s="60">
        <v>29.393140940075348</v>
      </c>
      <c r="H20" s="42">
        <v>4928.6620274690131</v>
      </c>
      <c r="I20" s="60">
        <v>7.9237603291889354</v>
      </c>
      <c r="J20" s="62">
        <v>3192.0769148496352</v>
      </c>
      <c r="K20" s="41">
        <v>8.8443215662956742</v>
      </c>
      <c r="L20" s="62">
        <v>1042.8308641294327</v>
      </c>
      <c r="M20" s="60">
        <v>19.944540392835059</v>
      </c>
      <c r="N20" s="42">
        <v>3042.1803900171171</v>
      </c>
      <c r="O20" s="60">
        <v>10.96303166210101</v>
      </c>
      <c r="P20" s="67">
        <v>48.92887793534701</v>
      </c>
      <c r="Q20" s="52">
        <v>74.277468045802109</v>
      </c>
    </row>
    <row r="21" spans="1:17" x14ac:dyDescent="0.2">
      <c r="A21" s="24" t="str">
        <f>VLOOKUP("&lt;Zeilentitel_7&gt;",Uebersetzungen!$B$3:$E$29,Uebersetzungen!$B$2+1,FALSE)</f>
        <v>Region Moesa</v>
      </c>
      <c r="B21" s="50">
        <v>9085.6957888524921</v>
      </c>
      <c r="C21" s="60">
        <v>5.4847216128085021</v>
      </c>
      <c r="D21" s="61">
        <v>814.46787637202146</v>
      </c>
      <c r="E21" s="41">
        <v>18.752028375690251</v>
      </c>
      <c r="F21" s="67">
        <v>238.09346906226708</v>
      </c>
      <c r="G21" s="68">
        <v>33.981646815576887</v>
      </c>
      <c r="H21" s="42">
        <v>8199.566753009165</v>
      </c>
      <c r="I21" s="60">
        <v>5.7537569318839727</v>
      </c>
      <c r="J21" s="61" t="s">
        <v>138</v>
      </c>
      <c r="K21" s="41" t="s">
        <v>138</v>
      </c>
      <c r="L21" s="67">
        <v>203.14491539984749</v>
      </c>
      <c r="M21" s="68">
        <v>35.108289616700702</v>
      </c>
      <c r="N21" s="44">
        <v>939.34151099806195</v>
      </c>
      <c r="O21" s="60">
        <v>17.633681195065577</v>
      </c>
      <c r="P21" s="61" t="s">
        <v>138</v>
      </c>
      <c r="Q21" s="51" t="s">
        <v>138</v>
      </c>
    </row>
    <row r="22" spans="1:17" x14ac:dyDescent="0.2">
      <c r="A22" s="24" t="str">
        <f>VLOOKUP("&lt;Zeilentitel_8&gt;",Uebersetzungen!$B$3:$E$29,Uebersetzungen!$B$2+1,FALSE)</f>
        <v>Region Plessur</v>
      </c>
      <c r="B22" s="50">
        <v>43470.885609915451</v>
      </c>
      <c r="C22" s="60">
        <v>2.3931717567832518</v>
      </c>
      <c r="D22" s="62">
        <v>35998.836909036065</v>
      </c>
      <c r="E22" s="41">
        <v>2.6042250596886412</v>
      </c>
      <c r="F22" s="67">
        <v>249.08336817456637</v>
      </c>
      <c r="G22" s="68">
        <v>35.585306212757963</v>
      </c>
      <c r="H22" s="42">
        <v>2802.7057314922627</v>
      </c>
      <c r="I22" s="60">
        <v>11.103829416869695</v>
      </c>
      <c r="J22" s="62">
        <v>2682.5914980621292</v>
      </c>
      <c r="K22" s="41">
        <v>10.289646852848707</v>
      </c>
      <c r="L22" s="62">
        <v>1476.172844423885</v>
      </c>
      <c r="M22" s="60">
        <v>16.214358552265665</v>
      </c>
      <c r="N22" s="42">
        <v>7586.1950853855651</v>
      </c>
      <c r="O22" s="60">
        <v>6.7054909150802731</v>
      </c>
      <c r="P22" s="67">
        <v>108.09647123740105</v>
      </c>
      <c r="Q22" s="52">
        <v>52.656348005779947</v>
      </c>
    </row>
    <row r="23" spans="1:17" x14ac:dyDescent="0.2">
      <c r="A23" s="24" t="str">
        <f>VLOOKUP("&lt;Zeilentitel_9&gt;",Uebersetzungen!$B$3:$E$29,Uebersetzungen!$B$2+1,FALSE)</f>
        <v>Region Prättigau/Davos</v>
      </c>
      <c r="B23" s="50">
        <v>26000.312587812332</v>
      </c>
      <c r="C23" s="60">
        <v>3.1479980728151808</v>
      </c>
      <c r="D23" s="62">
        <v>22835.982509187521</v>
      </c>
      <c r="E23" s="41">
        <v>3.3454212657042341</v>
      </c>
      <c r="F23" s="67">
        <v>278.00827099154696</v>
      </c>
      <c r="G23" s="68">
        <v>32.18856670823488</v>
      </c>
      <c r="H23" s="44">
        <v>761.69088921912544</v>
      </c>
      <c r="I23" s="60">
        <v>21.08007677759019</v>
      </c>
      <c r="J23" s="61">
        <v>478.54359145496221</v>
      </c>
      <c r="K23" s="41">
        <v>23.402416655192713</v>
      </c>
      <c r="L23" s="62">
        <v>1047.8861969725231</v>
      </c>
      <c r="M23" s="60">
        <v>19.254861730763558</v>
      </c>
      <c r="N23" s="42">
        <v>3398.7281470383432</v>
      </c>
      <c r="O23" s="60">
        <v>10.26542043314843</v>
      </c>
      <c r="P23" s="67">
        <v>134.47982852955812</v>
      </c>
      <c r="Q23" s="52">
        <v>41.062975412075168</v>
      </c>
    </row>
    <row r="24" spans="1:17" x14ac:dyDescent="0.2">
      <c r="A24" s="24" t="str">
        <f>VLOOKUP("&lt;Zeilentitel_10&gt;",Uebersetzungen!$B$3:$E$29,Uebersetzungen!$B$2+1,FALSE)</f>
        <v>Region Surselva</v>
      </c>
      <c r="B24" s="50">
        <v>19896.131602228419</v>
      </c>
      <c r="C24" s="60">
        <v>3.52510809089961</v>
      </c>
      <c r="D24" s="62">
        <v>11603.399783790759</v>
      </c>
      <c r="E24" s="41">
        <v>4.7437797785873066</v>
      </c>
      <c r="F24" s="67">
        <v>152.04141749324691</v>
      </c>
      <c r="G24" s="68">
        <v>44.491066503958052</v>
      </c>
      <c r="H24" s="44">
        <v>550.51764673643379</v>
      </c>
      <c r="I24" s="60">
        <v>27.806612106440898</v>
      </c>
      <c r="J24" s="62">
        <v>10254.264294546898</v>
      </c>
      <c r="K24" s="41">
        <v>4.8846962024209546</v>
      </c>
      <c r="L24" s="61">
        <v>356.08605889289811</v>
      </c>
      <c r="M24" s="60">
        <v>30.064933494550019</v>
      </c>
      <c r="N24" s="42">
        <v>1838.5174566396029</v>
      </c>
      <c r="O24" s="60">
        <v>13.102956411861188</v>
      </c>
      <c r="P24" s="67">
        <v>64.086805038087377</v>
      </c>
      <c r="Q24" s="52">
        <v>60.445853588419965</v>
      </c>
    </row>
    <row r="25" spans="1:17" ht="13.5" thickBot="1" x14ac:dyDescent="0.25">
      <c r="A25" s="25" t="str">
        <f>VLOOKUP("&lt;Zeilentitel_11&gt;",Uebersetzungen!$B$3:$E$29,Uebersetzungen!$B$2+1,FALSE)</f>
        <v>Region Viamala</v>
      </c>
      <c r="B25" s="53">
        <v>13622.307820589409</v>
      </c>
      <c r="C25" s="63">
        <v>4.2732128816451427</v>
      </c>
      <c r="D25" s="64">
        <v>11891.160720810461</v>
      </c>
      <c r="E25" s="54">
        <v>4.5437227151310324</v>
      </c>
      <c r="F25" s="69">
        <v>94.615832319051179</v>
      </c>
      <c r="G25" s="70">
        <v>50.696764216501229</v>
      </c>
      <c r="H25" s="56">
        <v>646.71322933927672</v>
      </c>
      <c r="I25" s="63">
        <v>22.573543884544829</v>
      </c>
      <c r="J25" s="64">
        <v>1035.452209445918</v>
      </c>
      <c r="K25" s="54">
        <v>15.940156519279963</v>
      </c>
      <c r="L25" s="71">
        <v>347.05758253500744</v>
      </c>
      <c r="M25" s="63">
        <v>30.240493714974011</v>
      </c>
      <c r="N25" s="55">
        <v>1860.9263519530655</v>
      </c>
      <c r="O25" s="63">
        <v>12.14124328426192</v>
      </c>
      <c r="P25" s="69">
        <v>28.009145813802284</v>
      </c>
      <c r="Q25" s="57">
        <v>88.291583898300729</v>
      </c>
    </row>
    <row r="27" spans="1:17" x14ac:dyDescent="0.2">
      <c r="A27" s="39" t="str">
        <f>VLOOKUP("&lt;Legende_1&gt;",Uebersetzungen!$B$3:$E$40,Uebersetzungen!$B$2+1,FALSE)</f>
        <v>(1) Die Befragten konnten mehrere Hauptsprachen nennen. Bis zu drei Hauptsprachen je Person wurden berücksichtigt.</v>
      </c>
    </row>
    <row r="28" spans="1:17" x14ac:dyDescent="0.2">
      <c r="A28" s="39" t="str">
        <f>VLOOKUP("&lt;Legende_2&gt;",Uebersetzungen!$B$3:$E$40,Uebersetzungen!$B$2+1,FALSE)</f>
        <v>Die Ergebnisse basieren auf drei aufeinanderfolgenden jährlichen Strukturerhebungen.</v>
      </c>
    </row>
    <row r="29" spans="1:17" x14ac:dyDescent="0.2">
      <c r="A29" s="39" t="str">
        <f>VLOOKUP("&lt;Legende_3&gt;",Uebersetzungen!$B$3:$E$40,Uebersetzungen!$B$2+1,FALSE)</f>
        <v>Bei zeitlichen Vergleichen ist darauf zu achten, dass sich die beobachteten Perioden nicht überschneiden.</v>
      </c>
    </row>
    <row r="30" spans="1:17" x14ac:dyDescent="0.2">
      <c r="A30" s="39" t="str">
        <f>VLOOKUP("&lt;Legende_4&gt;",Uebersetzungen!$B$3:$E$40,Uebersetzungen!$B$2+1,FALSE)</f>
        <v>(): Extrapolation aufgrund von 49 oder weniger Beobachtungen. Die Resultate sind mit grosser Vorsicht zu interpretieren.</v>
      </c>
    </row>
    <row r="31" spans="1:17" x14ac:dyDescent="0.2">
      <c r="A31" s="39" t="str">
        <f>VLOOKUP("&lt;Legende_5&gt;",Uebersetzungen!$B$3:$E$40,Uebersetzungen!$B$2+1,FALSE)</f>
        <v>X: Extrapolation aufgrund von 4 oder weniger Beobachtungen. Die Resultate werden aus Gründen des Datenschutzes nicht publiziert.</v>
      </c>
    </row>
    <row r="32" spans="1:17" x14ac:dyDescent="0.2">
      <c r="A32" s="39" t="str">
        <f>VLOOKUP("&lt;Legende_6&gt;",Uebersetzungen!$B$3:$E$40,Uebersetzungen!$B$2+1,FALSE)</f>
        <v>Diese Tabelle umfasst alle Personen der ständigen Wohnbevölkerung, die in Privathaushalten leben.</v>
      </c>
    </row>
    <row r="33" spans="1:17" x14ac:dyDescent="0.2">
      <c r="A33" s="39" t="str">
        <f>VLOOKUP("&lt;Legende_7&gt;",Uebersetzungen!$B$3:$E$40,Uebersetzungen!$B$2+1,FALSE)</f>
        <v>Ausgeschlossen wurden neben den Personen, die in Kollektivhaushalten leben, auch Diplomaten, internationale Funktionäre und deren Angehörige.</v>
      </c>
    </row>
    <row r="34" spans="1:17" x14ac:dyDescent="0.2">
      <c r="A34" s="7"/>
    </row>
    <row r="35" spans="1:17" x14ac:dyDescent="0.2">
      <c r="A35" s="7" t="str">
        <f>VLOOKUP("&lt;Quelle_1&gt;",Uebersetzungen!$B$3:$E$40,Uebersetzungen!$B$2+1,FALSE)</f>
        <v>Quelle: BFS (Strukturerhebung)</v>
      </c>
    </row>
    <row r="36" spans="1:17" x14ac:dyDescent="0.2">
      <c r="A36" s="39" t="str">
        <f>VLOOKUP("&lt;Aktualisierung&gt;",Uebersetzungen!$B$3:$E$40,Uebersetzungen!$B$2+1,FALSE)</f>
        <v>Letztmals aktualisiert am: 07.01.2026</v>
      </c>
      <c r="B36" s="23"/>
    </row>
    <row r="37" spans="1:17" x14ac:dyDescent="0.2">
      <c r="A37" s="23"/>
      <c r="B37" s="40"/>
      <c r="P37" s="9"/>
    </row>
    <row r="39" spans="1:17" x14ac:dyDescent="0.2">
      <c r="B39" s="10"/>
      <c r="P39" s="10"/>
    </row>
    <row r="40" spans="1:17" x14ac:dyDescent="0.2">
      <c r="P40" s="9"/>
      <c r="Q40" s="9"/>
    </row>
  </sheetData>
  <sheetProtection sheet="1" objects="1" scenarios="1"/>
  <mergeCells count="11">
    <mergeCell ref="A13:A14"/>
    <mergeCell ref="B13:C13"/>
    <mergeCell ref="N13:O13"/>
    <mergeCell ref="P13:Q13"/>
    <mergeCell ref="A7:N7"/>
    <mergeCell ref="B12:Q12"/>
    <mergeCell ref="J13:K13"/>
    <mergeCell ref="D13:E13"/>
    <mergeCell ref="F13:G13"/>
    <mergeCell ref="H13:I13"/>
    <mergeCell ref="L13:M13"/>
  </mergeCells>
  <pageMargins left="0.7" right="0.7" top="0.78740157499999996" bottom="0.78740157499999996" header="0.3" footer="0.3"/>
  <pageSetup paperSize="9" scale="59" orientation="landscape" r:id="rId1"/>
  <colBreaks count="1" manualBreakCount="1">
    <brk id="1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409575</xdr:colOff>
                    <xdr:row>1</xdr:row>
                    <xdr:rowOff>114300</xdr:rowOff>
                  </from>
                  <to>
                    <xdr:col>6</xdr:col>
                    <xdr:colOff>723900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409575</xdr:colOff>
                    <xdr:row>2</xdr:row>
                    <xdr:rowOff>104775</xdr:rowOff>
                  </from>
                  <to>
                    <xdr:col>7</xdr:col>
                    <xdr:colOff>323850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409575</xdr:colOff>
                    <xdr:row>3</xdr:row>
                    <xdr:rowOff>66675</xdr:rowOff>
                  </from>
                  <to>
                    <xdr:col>6</xdr:col>
                    <xdr:colOff>723900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workbookViewId="0">
      <selection activeCell="G40" sqref="G40"/>
    </sheetView>
  </sheetViews>
  <sheetFormatPr baseColWidth="10" defaultColWidth="11" defaultRowHeight="12.75" x14ac:dyDescent="0.2"/>
  <cols>
    <col min="1" max="1" width="7.5" style="19" bestFit="1" customWidth="1"/>
    <col min="2" max="2" width="15.5" style="19" bestFit="1" customWidth="1"/>
    <col min="3" max="3" width="40.875" style="19" bestFit="1" customWidth="1"/>
    <col min="4" max="4" width="41.625" style="19" bestFit="1" customWidth="1"/>
    <col min="5" max="5" width="41.125" style="19" bestFit="1" customWidth="1"/>
    <col min="6" max="16384" width="11" style="19"/>
  </cols>
  <sheetData>
    <row r="1" spans="1:6" x14ac:dyDescent="0.2">
      <c r="A1" s="14" t="s">
        <v>3</v>
      </c>
      <c r="B1" s="14" t="s">
        <v>4</v>
      </c>
      <c r="C1" s="14" t="s">
        <v>5</v>
      </c>
      <c r="D1" s="14" t="s">
        <v>6</v>
      </c>
      <c r="E1" s="14" t="s">
        <v>7</v>
      </c>
      <c r="F1" s="15"/>
    </row>
    <row r="2" spans="1:6" x14ac:dyDescent="0.2">
      <c r="A2" s="20" t="s">
        <v>8</v>
      </c>
      <c r="B2" s="21">
        <v>1</v>
      </c>
      <c r="C2" s="15"/>
      <c r="D2" s="15"/>
      <c r="E2" s="15"/>
      <c r="F2" s="15"/>
    </row>
    <row r="3" spans="1:6" x14ac:dyDescent="0.2">
      <c r="A3" s="20"/>
      <c r="B3" s="19" t="s">
        <v>10</v>
      </c>
      <c r="C3" s="16" t="s">
        <v>11</v>
      </c>
      <c r="D3" s="16" t="s">
        <v>12</v>
      </c>
      <c r="E3" s="16" t="s">
        <v>13</v>
      </c>
      <c r="F3" s="15"/>
    </row>
    <row r="4" spans="1:6" ht="25.5" x14ac:dyDescent="0.2">
      <c r="A4" s="20" t="s">
        <v>9</v>
      </c>
      <c r="B4" s="17" t="s">
        <v>14</v>
      </c>
      <c r="C4" s="17" t="s">
        <v>127</v>
      </c>
      <c r="D4" s="17" t="s">
        <v>128</v>
      </c>
      <c r="E4" s="17" t="s">
        <v>129</v>
      </c>
      <c r="F4" s="15"/>
    </row>
    <row r="5" spans="1:6" x14ac:dyDescent="0.2">
      <c r="A5" s="20"/>
      <c r="B5" s="19" t="s">
        <v>31</v>
      </c>
      <c r="C5" s="32" t="s">
        <v>47</v>
      </c>
      <c r="D5" s="32" t="s">
        <v>48</v>
      </c>
      <c r="E5" s="32" t="s">
        <v>49</v>
      </c>
      <c r="F5" s="15"/>
    </row>
    <row r="6" spans="1:6" x14ac:dyDescent="0.2">
      <c r="A6" s="20"/>
      <c r="B6" s="20"/>
      <c r="C6" s="20"/>
      <c r="D6" s="20"/>
      <c r="E6" s="20"/>
      <c r="F6" s="15"/>
    </row>
    <row r="7" spans="1:6" ht="14.25" customHeight="1" x14ac:dyDescent="0.2">
      <c r="A7" s="20" t="s">
        <v>36</v>
      </c>
      <c r="B7" s="19" t="s">
        <v>15</v>
      </c>
      <c r="C7" s="16" t="s">
        <v>72</v>
      </c>
      <c r="D7" s="16" t="s">
        <v>73</v>
      </c>
      <c r="E7" s="16" t="s">
        <v>74</v>
      </c>
      <c r="F7" s="15"/>
    </row>
    <row r="8" spans="1:6" x14ac:dyDescent="0.2">
      <c r="A8" s="20"/>
      <c r="B8" s="19" t="s">
        <v>16</v>
      </c>
      <c r="C8" s="16" t="s">
        <v>50</v>
      </c>
      <c r="D8" s="16" t="s">
        <v>62</v>
      </c>
      <c r="E8" s="16" t="s">
        <v>56</v>
      </c>
      <c r="F8" s="15"/>
    </row>
    <row r="9" spans="1:6" x14ac:dyDescent="0.2">
      <c r="A9" s="20"/>
      <c r="B9" s="19" t="s">
        <v>17</v>
      </c>
      <c r="C9" s="16" t="s">
        <v>51</v>
      </c>
      <c r="D9" s="16" t="s">
        <v>63</v>
      </c>
      <c r="E9" s="16" t="s">
        <v>60</v>
      </c>
      <c r="F9" s="15"/>
    </row>
    <row r="10" spans="1:6" ht="25.5" x14ac:dyDescent="0.2">
      <c r="A10" s="20"/>
      <c r="B10" s="19" t="s">
        <v>42</v>
      </c>
      <c r="C10" s="16" t="s">
        <v>52</v>
      </c>
      <c r="D10" s="16" t="s">
        <v>64</v>
      </c>
      <c r="E10" s="16" t="s">
        <v>61</v>
      </c>
      <c r="F10" s="15"/>
    </row>
    <row r="11" spans="1:6" x14ac:dyDescent="0.2">
      <c r="A11" s="20"/>
      <c r="B11" s="19" t="s">
        <v>43</v>
      </c>
      <c r="C11" s="16" t="s">
        <v>53</v>
      </c>
      <c r="D11" s="16" t="s">
        <v>67</v>
      </c>
      <c r="E11" s="16" t="s">
        <v>57</v>
      </c>
      <c r="F11" s="15"/>
    </row>
    <row r="12" spans="1:6" x14ac:dyDescent="0.2">
      <c r="A12" s="20"/>
      <c r="B12" s="19" t="s">
        <v>44</v>
      </c>
      <c r="C12" s="16" t="s">
        <v>54</v>
      </c>
      <c r="D12" s="16" t="s">
        <v>66</v>
      </c>
      <c r="E12" s="16" t="s">
        <v>58</v>
      </c>
      <c r="F12" s="15"/>
    </row>
    <row r="13" spans="1:6" x14ac:dyDescent="0.2">
      <c r="A13" s="20"/>
      <c r="B13" s="19" t="s">
        <v>45</v>
      </c>
      <c r="C13" s="16" t="s">
        <v>55</v>
      </c>
      <c r="D13" s="16" t="s">
        <v>65</v>
      </c>
      <c r="E13" s="16" t="s">
        <v>59</v>
      </c>
      <c r="F13" s="15"/>
    </row>
    <row r="14" spans="1:6" x14ac:dyDescent="0.2">
      <c r="A14" s="20"/>
      <c r="B14" s="19" t="s">
        <v>46</v>
      </c>
      <c r="C14" s="16" t="s">
        <v>75</v>
      </c>
      <c r="D14" s="16" t="s">
        <v>76</v>
      </c>
      <c r="E14" s="16" t="s">
        <v>77</v>
      </c>
      <c r="F14" s="15"/>
    </row>
    <row r="15" spans="1:6" x14ac:dyDescent="0.2">
      <c r="A15" s="20"/>
      <c r="B15" s="20"/>
      <c r="C15" s="20"/>
      <c r="D15" s="20"/>
      <c r="E15" s="20"/>
      <c r="F15" s="20"/>
    </row>
    <row r="16" spans="1:6" x14ac:dyDescent="0.2">
      <c r="A16" s="20"/>
      <c r="B16" s="19" t="s">
        <v>37</v>
      </c>
      <c r="C16" s="16" t="s">
        <v>0</v>
      </c>
      <c r="D16" s="16" t="s">
        <v>40</v>
      </c>
      <c r="E16" s="16" t="s">
        <v>39</v>
      </c>
      <c r="F16" s="15"/>
    </row>
    <row r="17" spans="1:6" ht="25.5" x14ac:dyDescent="0.2">
      <c r="A17" s="20"/>
      <c r="B17" s="19" t="s">
        <v>38</v>
      </c>
      <c r="C17" s="16" t="s">
        <v>68</v>
      </c>
      <c r="D17" s="16" t="s">
        <v>69</v>
      </c>
      <c r="E17" s="16" t="s">
        <v>70</v>
      </c>
      <c r="F17" s="15"/>
    </row>
    <row r="18" spans="1:6" x14ac:dyDescent="0.2">
      <c r="A18" s="20"/>
      <c r="B18" s="15"/>
      <c r="C18" s="15"/>
      <c r="D18" s="15"/>
      <c r="E18" s="15"/>
      <c r="F18" s="15"/>
    </row>
    <row r="19" spans="1:6" x14ac:dyDescent="0.2">
      <c r="A19" s="20" t="s">
        <v>9</v>
      </c>
      <c r="B19" s="19" t="s">
        <v>18</v>
      </c>
      <c r="C19" s="38" t="s">
        <v>94</v>
      </c>
      <c r="D19" s="16" t="s">
        <v>95</v>
      </c>
      <c r="E19" s="16" t="s">
        <v>96</v>
      </c>
      <c r="F19" s="15"/>
    </row>
    <row r="20" spans="1:6" x14ac:dyDescent="0.2">
      <c r="A20" s="15"/>
      <c r="B20" s="19" t="s">
        <v>19</v>
      </c>
      <c r="C20" s="38" t="s">
        <v>97</v>
      </c>
      <c r="D20" s="16" t="s">
        <v>98</v>
      </c>
      <c r="E20" s="16" t="s">
        <v>99</v>
      </c>
      <c r="F20" s="15"/>
    </row>
    <row r="21" spans="1:6" x14ac:dyDescent="0.2">
      <c r="A21" s="15"/>
      <c r="B21" s="19" t="s">
        <v>20</v>
      </c>
      <c r="C21" s="38" t="s">
        <v>100</v>
      </c>
      <c r="D21" s="16" t="s">
        <v>101</v>
      </c>
      <c r="E21" s="16" t="s">
        <v>102</v>
      </c>
      <c r="F21" s="15"/>
    </row>
    <row r="22" spans="1:6" x14ac:dyDescent="0.2">
      <c r="A22" s="15"/>
      <c r="B22" s="19" t="s">
        <v>21</v>
      </c>
      <c r="C22" s="38" t="s">
        <v>103</v>
      </c>
      <c r="D22" s="16" t="s">
        <v>104</v>
      </c>
      <c r="E22" s="16" t="s">
        <v>105</v>
      </c>
      <c r="F22" s="15"/>
    </row>
    <row r="23" spans="1:6" x14ac:dyDescent="0.2">
      <c r="A23" s="15"/>
      <c r="B23" s="19" t="s">
        <v>22</v>
      </c>
      <c r="C23" s="38" t="s">
        <v>106</v>
      </c>
      <c r="D23" s="16" t="s">
        <v>107</v>
      </c>
      <c r="E23" s="16" t="s">
        <v>108</v>
      </c>
      <c r="F23" s="15"/>
    </row>
    <row r="24" spans="1:6" x14ac:dyDescent="0.2">
      <c r="A24" s="15"/>
      <c r="B24" s="19" t="s">
        <v>23</v>
      </c>
      <c r="C24" s="38" t="s">
        <v>109</v>
      </c>
      <c r="D24" s="16" t="s">
        <v>110</v>
      </c>
      <c r="E24" s="16" t="s">
        <v>111</v>
      </c>
      <c r="F24" s="15"/>
    </row>
    <row r="25" spans="1:6" x14ac:dyDescent="0.2">
      <c r="A25" s="15"/>
      <c r="B25" s="19" t="s">
        <v>24</v>
      </c>
      <c r="C25" s="38" t="s">
        <v>112</v>
      </c>
      <c r="D25" s="16" t="s">
        <v>113</v>
      </c>
      <c r="E25" s="16" t="s">
        <v>114</v>
      </c>
      <c r="F25" s="15"/>
    </row>
    <row r="26" spans="1:6" x14ac:dyDescent="0.2">
      <c r="A26" s="15"/>
      <c r="B26" s="19" t="s">
        <v>25</v>
      </c>
      <c r="C26" s="38" t="s">
        <v>115</v>
      </c>
      <c r="D26" s="16" t="s">
        <v>116</v>
      </c>
      <c r="E26" s="16" t="s">
        <v>117</v>
      </c>
      <c r="F26" s="15"/>
    </row>
    <row r="27" spans="1:6" x14ac:dyDescent="0.2">
      <c r="A27" s="15"/>
      <c r="B27" s="19" t="s">
        <v>32</v>
      </c>
      <c r="C27" s="38" t="s">
        <v>118</v>
      </c>
      <c r="D27" s="16" t="s">
        <v>119</v>
      </c>
      <c r="E27" s="16" t="s">
        <v>120</v>
      </c>
      <c r="F27" s="15"/>
    </row>
    <row r="28" spans="1:6" x14ac:dyDescent="0.2">
      <c r="A28" s="15"/>
      <c r="B28" s="19" t="s">
        <v>33</v>
      </c>
      <c r="C28" s="38" t="s">
        <v>121</v>
      </c>
      <c r="D28" s="16" t="s">
        <v>122</v>
      </c>
      <c r="E28" s="16" t="s">
        <v>123</v>
      </c>
      <c r="F28" s="15"/>
    </row>
    <row r="29" spans="1:6" x14ac:dyDescent="0.2">
      <c r="A29" s="15"/>
      <c r="B29" s="19" t="s">
        <v>34</v>
      </c>
      <c r="C29" s="38" t="s">
        <v>124</v>
      </c>
      <c r="D29" s="16" t="s">
        <v>125</v>
      </c>
      <c r="E29" s="16" t="s">
        <v>126</v>
      </c>
      <c r="F29" s="15"/>
    </row>
    <row r="30" spans="1:6" x14ac:dyDescent="0.2">
      <c r="A30" s="15"/>
      <c r="B30" s="15"/>
      <c r="C30" s="15"/>
      <c r="D30" s="15"/>
      <c r="E30" s="15"/>
      <c r="F30" s="15"/>
    </row>
    <row r="31" spans="1:6" ht="38.25" x14ac:dyDescent="0.2">
      <c r="A31" s="20"/>
      <c r="B31" s="19" t="s">
        <v>26</v>
      </c>
      <c r="C31" s="34" t="s">
        <v>136</v>
      </c>
      <c r="D31" s="19" t="s">
        <v>135</v>
      </c>
      <c r="E31" s="19" t="s">
        <v>134</v>
      </c>
      <c r="F31" s="15"/>
    </row>
    <row r="32" spans="1:6" x14ac:dyDescent="0.2">
      <c r="A32" s="15"/>
      <c r="B32" s="19" t="s">
        <v>27</v>
      </c>
      <c r="C32" s="35" t="s">
        <v>79</v>
      </c>
      <c r="D32" s="13" t="s">
        <v>88</v>
      </c>
      <c r="E32" s="13" t="s">
        <v>83</v>
      </c>
      <c r="F32" s="15"/>
    </row>
    <row r="33" spans="1:6" x14ac:dyDescent="0.2">
      <c r="A33" s="15"/>
      <c r="B33" s="19" t="s">
        <v>28</v>
      </c>
      <c r="C33" s="35" t="s">
        <v>80</v>
      </c>
      <c r="D33" s="13" t="s">
        <v>89</v>
      </c>
      <c r="E33" s="13" t="s">
        <v>84</v>
      </c>
      <c r="F33" s="15"/>
    </row>
    <row r="34" spans="1:6" x14ac:dyDescent="0.2">
      <c r="A34" s="15"/>
      <c r="B34" s="19" t="s">
        <v>29</v>
      </c>
      <c r="C34" s="35" t="s">
        <v>1</v>
      </c>
      <c r="D34" s="13" t="s">
        <v>90</v>
      </c>
      <c r="E34" s="13" t="s">
        <v>85</v>
      </c>
      <c r="F34" s="15"/>
    </row>
    <row r="35" spans="1:6" x14ac:dyDescent="0.2">
      <c r="A35" s="15"/>
      <c r="B35" s="19" t="s">
        <v>71</v>
      </c>
      <c r="C35" s="35" t="s">
        <v>131</v>
      </c>
      <c r="D35" s="13" t="s">
        <v>132</v>
      </c>
      <c r="E35" s="13" t="s">
        <v>133</v>
      </c>
      <c r="F35" s="15"/>
    </row>
    <row r="36" spans="1:6" x14ac:dyDescent="0.2">
      <c r="A36" s="15"/>
      <c r="B36" s="19" t="s">
        <v>78</v>
      </c>
      <c r="C36" s="36" t="s">
        <v>81</v>
      </c>
      <c r="D36" s="13" t="s">
        <v>91</v>
      </c>
      <c r="E36" s="13" t="s">
        <v>87</v>
      </c>
      <c r="F36" s="15"/>
    </row>
    <row r="37" spans="1:6" x14ac:dyDescent="0.2">
      <c r="A37" s="15"/>
      <c r="B37" s="19" t="s">
        <v>130</v>
      </c>
      <c r="C37" s="37" t="s">
        <v>82</v>
      </c>
      <c r="D37" s="13" t="s">
        <v>92</v>
      </c>
      <c r="E37" s="13" t="s">
        <v>86</v>
      </c>
      <c r="F37" s="15"/>
    </row>
    <row r="38" spans="1:6" x14ac:dyDescent="0.2">
      <c r="A38" s="15"/>
      <c r="B38" s="15"/>
      <c r="C38" s="15"/>
      <c r="D38" s="15"/>
      <c r="E38" s="15"/>
      <c r="F38" s="15"/>
    </row>
    <row r="39" spans="1:6" x14ac:dyDescent="0.2">
      <c r="A39" s="15" t="s">
        <v>36</v>
      </c>
      <c r="B39" s="19" t="s">
        <v>35</v>
      </c>
      <c r="C39" s="16" t="s">
        <v>2</v>
      </c>
      <c r="D39" s="16" t="s">
        <v>41</v>
      </c>
      <c r="E39" s="16" t="s">
        <v>93</v>
      </c>
      <c r="F39" s="15"/>
    </row>
    <row r="40" spans="1:6" x14ac:dyDescent="0.2">
      <c r="A40" s="15" t="s">
        <v>9</v>
      </c>
      <c r="B40" s="22" t="s">
        <v>30</v>
      </c>
      <c r="C40" s="18" t="s">
        <v>139</v>
      </c>
      <c r="D40" s="18" t="s">
        <v>140</v>
      </c>
      <c r="E40" s="18" t="s">
        <v>141</v>
      </c>
      <c r="F40" s="15"/>
    </row>
    <row r="41" spans="1:6" x14ac:dyDescent="0.2">
      <c r="A41" s="15"/>
      <c r="B41" s="15"/>
      <c r="C41" s="15"/>
      <c r="D41" s="15"/>
      <c r="E41" s="15"/>
      <c r="F41" s="15"/>
    </row>
    <row r="42" spans="1:6" x14ac:dyDescent="0.2">
      <c r="A42" s="20"/>
      <c r="B42" s="21"/>
      <c r="C42" s="15"/>
      <c r="D42" s="15"/>
      <c r="E42" s="15"/>
      <c r="F42" s="15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1026</Benutzerdefinierte_x0020_ID>
    <Titel_RM xmlns="9d1f6504-c754-4527-a358-047ce8521f96">Populaziun permanenta tenor linguas principalas e regiuns, 2021-2023</Titel_RM>
    <Titel_DE xmlns="9d1f6504-c754-4527-a358-047ce8521f96">Ständige Wohnbevölkerung nach Hauptsprache und Region, 2021-2023 kumuliert</Titel_DE>
    <PublishingExpirationDate xmlns="http://schemas.microsoft.com/sharepoint/v3" xsi:nil="true"/>
    <Kategorie xmlns="9d1f6504-c754-4527-a358-047ce8521f96">Sprache, Religion</Kategorie>
    <PublishingStartDate xmlns="http://schemas.microsoft.com/sharepoint/v3" xsi:nil="true"/>
    <Titel_IT xmlns="9d1f6504-c754-4527-a358-047ce8521f96">Popolazione residente permanente secondo lingue principali e regioni, 2021-2023</Titel_IT>
  </documentManagement>
</p:properties>
</file>

<file path=customXml/itemProps1.xml><?xml version="1.0" encoding="utf-8"?>
<ds:datastoreItem xmlns:ds="http://schemas.openxmlformats.org/officeDocument/2006/customXml" ds:itemID="{15ACC0DC-2211-4B7D-B5FE-6B9F6018FC13}"/>
</file>

<file path=customXml/itemProps2.xml><?xml version="1.0" encoding="utf-8"?>
<ds:datastoreItem xmlns:ds="http://schemas.openxmlformats.org/officeDocument/2006/customXml" ds:itemID="{84CB9A93-7E2D-472F-8E6A-224EDDAA615B}"/>
</file>

<file path=customXml/itemProps3.xml><?xml version="1.0" encoding="utf-8"?>
<ds:datastoreItem xmlns:ds="http://schemas.openxmlformats.org/officeDocument/2006/customXml" ds:itemID="{E9E63B15-6D31-41D5-A0BA-856F3A29CC9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Graubünden</vt:lpstr>
      <vt:lpstr>Uebersetzungen</vt:lpstr>
      <vt:lpstr>Graubünden!Druckbereich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Ständige Wohnbevölkerung nach Hauptsprache und Region</dc:title>
  <dc:creator>Luzius.Stricker@awt.gr.ch</dc:creator>
  <cp:lastModifiedBy>Monstein Urs (AWT GR)</cp:lastModifiedBy>
  <cp:lastPrinted>2024-03-26T15:07:45Z</cp:lastPrinted>
  <dcterms:created xsi:type="dcterms:W3CDTF">2012-06-17T15:40:31Z</dcterms:created>
  <dcterms:modified xsi:type="dcterms:W3CDTF">2026-01-08T06:54:32Z</dcterms:modified>
  <cp:category>SE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2026-01-07T10:28:45Z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29aa5898-9113-423d-9c55-d49ad4ad5651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